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ANEXO I" sheetId="1" r:id="rId1"/>
  </sheets>
  <definedNames>
    <definedName name="_xlnm.Print_Area" localSheetId="0">'ANEXO I'!$A$1:$C$89</definedName>
  </definedNames>
  <calcPr fullCalcOnLoad="1"/>
</workbook>
</file>

<file path=xl/sharedStrings.xml><?xml version="1.0" encoding="utf-8"?>
<sst xmlns="http://schemas.openxmlformats.org/spreadsheetml/2006/main" count="136" uniqueCount="99">
  <si>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</si>
  <si>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</si>
  <si>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</si>
  <si>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</si>
  <si>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</si>
  <si>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</si>
  <si>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</si>
  <si>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</si>
  <si>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</si>
  <si>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</si>
  <si>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</si>
  <si>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</si>
  <si>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</si>
  <si>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</si>
  <si>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</si>
  <si>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</si>
  <si>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</si>
  <si>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</si>
  <si>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</si>
  <si>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</si>
  <si>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</si>
  <si>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</si>
  <si>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</si>
  <si>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</si>
  <si>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</si>
  <si>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</si>
  <si>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</si>
  <si>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</si>
  <si>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</si>
  <si>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</si>
  <si>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</si>
  <si>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</si>
  <si>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</si>
  <si>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</si>
  <si>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</si>
  <si>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</si>
  <si>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</si>
  <si>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</si>
  <si>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</si>
  <si>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</si>
  <si>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</si>
  <si>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</si>
  <si>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</si>
  <si>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</si>
  <si>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</si>
  <si>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</si>
  <si>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</si>
  <si>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</si>
  <si>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</si>
  <si>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</si>
  <si>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</si>
  <si>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</si>
  <si>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</si>
  <si>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</si>
  <si>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</si>
  <si>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</si>
  <si>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</si>
  <si>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</si>
  <si>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</si>
  <si>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</si>
  <si>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</si>
  <si>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</si>
  <si>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</si>
  <si>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</si>
  <si>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</si>
  <si>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</si>
  <si>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</si>
  <si>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</si>
  <si>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</si>
  <si>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</si>
  <si>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</si>
  <si>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</si>
  <si>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</si>
  <si>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</si>
  <si>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</si>
  <si>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</si>
  <si>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</si>
  <si>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</si>
  <si>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</si>
  <si>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</si>
  <si>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</si>
  <si>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</si>
  <si>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</si>
  <si>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</si>
  <si>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</si>
  <si>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</si>
  <si>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</si>
  <si>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</si>
  <si>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</si>
  <si>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</si>
  <si>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</si>
  <si>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</si>
  <si>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</si>
  <si>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LOA/2014-  Lei nº 12.952, de 20 de janeiro de 2014.</t>
  </si>
  <si>
    <t xml:space="preserve">Notas Explicativas: </t>
  </si>
  <si>
    <t>1. Demonstrativo das despesas realizadas no mês, ou seja, cujos empenhos foram liquidados nos termos do art.63 da Lei 4.320, de 17 de março de 1964.</t>
  </si>
  <si>
    <t>2. O item “g” do “Inciso II – Outras Despesas de Custeio” contempla o montante pago a título de auxílio-moradia, classificação 33.90.91.01- Sentenças Judiciais.</t>
  </si>
  <si>
    <t>Mês de Referência (MM/AAAA) : 12/2014</t>
  </si>
  <si>
    <t>Data da Publicação: 20/01/2015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</si>
</sst>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\-#,##0.00"/>
  </numFmts>
  <fonts count="4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4" fontId="3" fillId="2" borderId="4" xfId="0" applyNumberFormat="1" applyFont="1" applyFill="1" applyBorder="1" applyAlignment="1">
      <alignment horizontal="right" vertical="top" wrapText="1"/>
    </xf>
    <xf numFmtId="0" fontId="3" fillId="0" borderId="4" xfId="0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left" vertical="top" wrapText="1"/>
    </xf>
    <xf numFmtId="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justify" vertical="center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485775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showGridLines="0" tabSelected="1" workbookViewId="0" topLeftCell="A1">
      <selection activeCell="C84" sqref="C84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21.57421875" style="1" customWidth="1"/>
    <col min="4" max="4" width="13.7109375" style="0" customWidth="1"/>
    <col min="5" max="5" width="13.28125" style="0" customWidth="1"/>
    <col min="6" max="6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6" t="s">
        <v>4</v>
      </c>
      <c r="B10" s="7" t="s">
        <v>5</v>
      </c>
      <c r="C10" s="8"/>
    </row>
    <row r="11" spans="1:3" s="4" customFormat="1" ht="18.75" customHeight="1">
      <c r="A11" s="6" t="s">
        <v>6</v>
      </c>
      <c r="B11" s="7"/>
      <c r="C11" s="8"/>
    </row>
    <row r="12" spans="1:3" s="4" customFormat="1" ht="18.75" customHeight="1">
      <c r="A12" s="6" t="s">
        <v>7</v>
      </c>
      <c r="B12" s="7"/>
      <c r="C12" s="8"/>
    </row>
    <row r="13" spans="1:3" s="4" customFormat="1" ht="18.75" customHeight="1">
      <c r="A13" s="6" t="s">
        <v>8</v>
      </c>
      <c r="B13" s="7"/>
      <c r="C13" s="8"/>
    </row>
    <row r="14" spans="1:3" s="4" customFormat="1" ht="18.75" customHeight="1">
      <c r="A14" s="6" t="s">
        <v>97</v>
      </c>
      <c r="B14" s="7"/>
      <c r="C14" s="8"/>
    </row>
    <row r="15" spans="1:3" s="4" customFormat="1" ht="18.75" customHeight="1">
      <c r="A15" s="6" t="s">
        <v>98</v>
      </c>
      <c r="B15" s="7"/>
      <c r="C15" s="8"/>
    </row>
    <row r="16" spans="1:3" s="4" customFormat="1" ht="21" customHeight="1">
      <c r="A16" s="5"/>
      <c r="C16" s="1"/>
    </row>
    <row r="17" spans="1:3" s="4" customFormat="1" ht="18.75" customHeight="1">
      <c r="A17" s="5" t="s">
        <v>9</v>
      </c>
      <c r="C17" s="1"/>
    </row>
    <row r="18" spans="1:3" s="4" customFormat="1" ht="18.75" customHeight="1">
      <c r="A18" s="9" t="s">
        <v>10</v>
      </c>
      <c r="B18" s="9" t="s">
        <v>11</v>
      </c>
      <c r="C18" s="10" t="s">
        <v>12</v>
      </c>
    </row>
    <row r="19" spans="1:3" s="4" customFormat="1" ht="18.75" customHeight="1">
      <c r="A19" s="11" t="s">
        <v>13</v>
      </c>
      <c r="B19" s="11" t="s">
        <v>14</v>
      </c>
      <c r="C19" s="12">
        <f>58425011.65-13650.48-213.02-91722.21</f>
        <v>58319425.94</v>
      </c>
    </row>
    <row r="20" spans="1:3" s="4" customFormat="1" ht="18.75" customHeight="1">
      <c r="A20" s="11" t="s">
        <v>15</v>
      </c>
      <c r="B20" s="11" t="s">
        <v>16</v>
      </c>
      <c r="C20" s="12">
        <f>17855937.8</f>
        <v>17855937.8</v>
      </c>
    </row>
    <row r="21" spans="1:3" s="4" customFormat="1" ht="18.75" customHeight="1">
      <c r="A21" s="11" t="s">
        <v>17</v>
      </c>
      <c r="B21" s="11" t="s">
        <v>18</v>
      </c>
      <c r="C21" s="12">
        <f>9871466.02+13650.48+91722.21+213.02</f>
        <v>9977051.73</v>
      </c>
    </row>
    <row r="22" spans="1:3" s="4" customFormat="1" ht="76.5" customHeight="1">
      <c r="A22" s="11" t="s">
        <v>19</v>
      </c>
      <c r="B22" s="11" t="s">
        <v>20</v>
      </c>
      <c r="C22" s="12">
        <v>0</v>
      </c>
    </row>
    <row r="23" spans="1:3" s="4" customFormat="1" ht="19.5" customHeight="1">
      <c r="A23" s="11"/>
      <c r="B23" s="11" t="s">
        <v>21</v>
      </c>
      <c r="C23" s="12">
        <f>SUM(C19:C22)</f>
        <v>86152415.47</v>
      </c>
    </row>
    <row r="24" spans="1:3" s="4" customFormat="1" ht="21" customHeight="1">
      <c r="A24" s="5"/>
      <c r="C24" s="1"/>
    </row>
    <row r="25" spans="1:3" s="4" customFormat="1" ht="19.5" customHeight="1">
      <c r="A25" s="5" t="s">
        <v>22</v>
      </c>
      <c r="C25" s="1"/>
    </row>
    <row r="26" spans="1:3" s="4" customFormat="1" ht="18.75" customHeight="1">
      <c r="A26" s="9" t="s">
        <v>10</v>
      </c>
      <c r="B26" s="9" t="s">
        <v>11</v>
      </c>
      <c r="C26" s="10" t="s">
        <v>12</v>
      </c>
    </row>
    <row r="27" spans="1:3" s="4" customFormat="1" ht="18.75" customHeight="1">
      <c r="A27" s="11" t="s">
        <v>13</v>
      </c>
      <c r="B27" s="11" t="s">
        <v>23</v>
      </c>
      <c r="C27" s="12">
        <f>30566.83</f>
        <v>30566.83</v>
      </c>
    </row>
    <row r="28" spans="1:3" s="4" customFormat="1" ht="18.75" customHeight="1">
      <c r="A28" s="11" t="s">
        <v>15</v>
      </c>
      <c r="B28" s="11" t="s">
        <v>24</v>
      </c>
      <c r="C28" s="12">
        <f>2967949.94</f>
        <v>2967949.94</v>
      </c>
    </row>
    <row r="29" spans="1:3" s="4" customFormat="1" ht="18.75" customHeight="1">
      <c r="A29" s="11" t="s">
        <v>17</v>
      </c>
      <c r="B29" s="11" t="s">
        <v>25</v>
      </c>
      <c r="C29" s="12">
        <f>423964.05</f>
        <v>423964.05</v>
      </c>
    </row>
    <row r="30" spans="1:3" s="4" customFormat="1" ht="33" customHeight="1">
      <c r="A30" s="11" t="s">
        <v>19</v>
      </c>
      <c r="B30" s="11" t="s">
        <v>26</v>
      </c>
      <c r="C30" s="12">
        <f>2447115.81-11110.45-10162.95</f>
        <v>2425842.4099999997</v>
      </c>
    </row>
    <row r="31" spans="1:3" s="4" customFormat="1" ht="17.25" customHeight="1">
      <c r="A31" s="11" t="s">
        <v>27</v>
      </c>
      <c r="B31" s="11" t="s">
        <v>28</v>
      </c>
      <c r="C31" s="14">
        <f>319992+9071.8+501+5341.4+167</f>
        <v>335073.2</v>
      </c>
    </row>
    <row r="32" spans="1:3" s="4" customFormat="1" ht="17.25" customHeight="1">
      <c r="A32" s="11" t="s">
        <v>29</v>
      </c>
      <c r="B32" s="11" t="s">
        <v>30</v>
      </c>
      <c r="C32" s="12">
        <f>24191.42+109830.79</f>
        <v>134022.21</v>
      </c>
    </row>
    <row r="33" spans="1:3" s="4" customFormat="1" ht="17.25" customHeight="1">
      <c r="A33" s="11" t="s">
        <v>31</v>
      </c>
      <c r="B33" s="11" t="s">
        <v>32</v>
      </c>
      <c r="C33" s="12">
        <f>1799247.03+120026.33+422607.79+44872.93</f>
        <v>2386754.08</v>
      </c>
    </row>
    <row r="34" spans="1:3" s="4" customFormat="1" ht="17.25" customHeight="1">
      <c r="A34" s="11" t="s">
        <v>33</v>
      </c>
      <c r="B34" s="11" t="s">
        <v>34</v>
      </c>
      <c r="C34" s="12">
        <f>734923.74+482957.61</f>
        <v>1217881.35</v>
      </c>
    </row>
    <row r="35" spans="1:3" s="4" customFormat="1" ht="17.25" customHeight="1">
      <c r="A35" s="11" t="s">
        <v>35</v>
      </c>
      <c r="B35" s="11" t="s">
        <v>36</v>
      </c>
      <c r="C35" s="12">
        <f>103189.38</f>
        <v>103189.38</v>
      </c>
    </row>
    <row r="36" spans="1:3" s="4" customFormat="1" ht="17.25" customHeight="1">
      <c r="A36" s="11" t="s">
        <v>37</v>
      </c>
      <c r="B36" s="11" t="s">
        <v>38</v>
      </c>
      <c r="C36" s="12">
        <f>491022.31</f>
        <v>491022.31</v>
      </c>
    </row>
    <row r="37" spans="1:3" s="4" customFormat="1" ht="17.25" customHeight="1">
      <c r="A37" s="11" t="s">
        <v>39</v>
      </c>
      <c r="B37" s="11" t="s">
        <v>40</v>
      </c>
      <c r="C37" s="12">
        <f>23071.41</f>
        <v>23071.41</v>
      </c>
    </row>
    <row r="38" spans="1:3" s="4" customFormat="1" ht="17.25" customHeight="1">
      <c r="A38" s="11" t="s">
        <v>41</v>
      </c>
      <c r="B38" s="11" t="s">
        <v>42</v>
      </c>
      <c r="C38" s="12">
        <f>449348</f>
        <v>449348</v>
      </c>
    </row>
    <row r="39" spans="1:3" s="4" customFormat="1" ht="105">
      <c r="A39" s="11" t="s">
        <v>43</v>
      </c>
      <c r="B39" s="11" t="s">
        <v>44</v>
      </c>
      <c r="C39" s="13">
        <f>274983+21030.42+916+2395+26402.74</f>
        <v>325727.16</v>
      </c>
    </row>
    <row r="40" spans="1:3" s="4" customFormat="1" ht="17.25" customHeight="1">
      <c r="A40" s="11" t="s">
        <v>45</v>
      </c>
      <c r="B40" s="11" t="s">
        <v>46</v>
      </c>
      <c r="C40" s="14">
        <f>229028.05+220</f>
        <v>229248.05</v>
      </c>
    </row>
    <row r="41" spans="1:3" s="4" customFormat="1" ht="17.25" customHeight="1">
      <c r="A41" s="11" t="s">
        <v>47</v>
      </c>
      <c r="B41" s="11" t="s">
        <v>48</v>
      </c>
      <c r="C41" s="13">
        <f>1238689.23+18113.91+6514.41</f>
        <v>1263317.5499999998</v>
      </c>
    </row>
    <row r="42" spans="1:3" s="4" customFormat="1" ht="17.25" customHeight="1">
      <c r="A42" s="15" t="s">
        <v>49</v>
      </c>
      <c r="B42" s="15" t="s">
        <v>50</v>
      </c>
      <c r="C42" s="14">
        <f>4548.6+17523.49</f>
        <v>22072.090000000004</v>
      </c>
    </row>
    <row r="43" spans="1:3" s="4" customFormat="1" ht="32.25" customHeight="1">
      <c r="A43" s="11" t="s">
        <v>51</v>
      </c>
      <c r="B43" s="11" t="s">
        <v>52</v>
      </c>
      <c r="C43" s="12">
        <f>2897525.01-229028.05-1238689.23+6308.24+21174.86</f>
        <v>1457290.83</v>
      </c>
    </row>
    <row r="44" spans="1:3" s="4" customFormat="1" ht="17.25" customHeight="1">
      <c r="A44" s="11" t="s">
        <v>53</v>
      </c>
      <c r="B44" s="11" t="s">
        <v>54</v>
      </c>
      <c r="C44" s="13">
        <f>53800-28259.38+42514+94772.82+1400</f>
        <v>164227.44</v>
      </c>
    </row>
    <row r="45" spans="1:3" s="4" customFormat="1" ht="17.25" customHeight="1">
      <c r="A45" s="11" t="s">
        <v>55</v>
      </c>
      <c r="B45" s="11" t="s">
        <v>56</v>
      </c>
      <c r="C45" s="12">
        <f>40660.21</f>
        <v>40660.21</v>
      </c>
    </row>
    <row r="46" spans="1:3" s="4" customFormat="1" ht="30">
      <c r="A46" s="11" t="s">
        <v>57</v>
      </c>
      <c r="B46" s="11" t="s">
        <v>58</v>
      </c>
      <c r="C46" s="13">
        <f>3820.6</f>
        <v>3820.6</v>
      </c>
    </row>
    <row r="47" spans="1:3" s="4" customFormat="1" ht="17.25" customHeight="1">
      <c r="A47" s="11" t="s">
        <v>59</v>
      </c>
      <c r="B47" s="11" t="s">
        <v>60</v>
      </c>
      <c r="C47" s="12">
        <f>126.55</f>
        <v>126.55</v>
      </c>
    </row>
    <row r="48" spans="1:3" s="4" customFormat="1" ht="17.25" customHeight="1">
      <c r="A48" s="11" t="s">
        <v>61</v>
      </c>
      <c r="B48" s="11" t="s">
        <v>62</v>
      </c>
      <c r="C48" s="12">
        <f>47654.56+17.49</f>
        <v>47672.049999999996</v>
      </c>
    </row>
    <row r="49" spans="1:3" s="4" customFormat="1" ht="17.25" customHeight="1">
      <c r="A49" s="11" t="s">
        <v>63</v>
      </c>
      <c r="B49" s="11" t="s">
        <v>64</v>
      </c>
      <c r="C49" s="12">
        <f>29.5</f>
        <v>29.5</v>
      </c>
    </row>
    <row r="50" spans="1:5" s="4" customFormat="1" ht="31.5" customHeight="1">
      <c r="A50" s="11" t="s">
        <v>65</v>
      </c>
      <c r="B50" s="11" t="s">
        <v>66</v>
      </c>
      <c r="C50" s="12">
        <f>466129.91-C45-C46-C47-C48-C49</f>
        <v>373821</v>
      </c>
      <c r="E50" s="16"/>
    </row>
    <row r="51" spans="1:3" s="4" customFormat="1" ht="15" customHeight="1">
      <c r="A51" s="11" t="s">
        <v>67</v>
      </c>
      <c r="B51" s="11" t="s">
        <v>68</v>
      </c>
      <c r="C51" s="14">
        <v>0</v>
      </c>
    </row>
    <row r="52" spans="1:3" s="4" customFormat="1" ht="15" customHeight="1">
      <c r="A52" s="11" t="s">
        <v>69</v>
      </c>
      <c r="B52" s="11" t="s">
        <v>70</v>
      </c>
      <c r="C52" s="12">
        <f>3329760.08+11110.45+10162.95+9527.02+312931.11+3000+6977.39+4235+354.45+900.03+1515.22+73449+1950+175+4769.51+445587.07+78876.75+12218.21+13569.94+506.51+141.88+7.62+519.36+23640+1167.17+54224+7100+346123.17-56100+3389.2+50923.6+51720.94+456+66765.38+5444+26409.14+6025.6+2944+508.9+35994.25+8280.28+7710.15+13150.22+450+1680</f>
        <v>4980250.550000001</v>
      </c>
    </row>
    <row r="53" spans="1:6" s="4" customFormat="1" ht="15" customHeight="1">
      <c r="A53" s="11"/>
      <c r="B53" s="11" t="s">
        <v>21</v>
      </c>
      <c r="C53" s="14">
        <f>SUM(C27:C52)</f>
        <v>19896948.75</v>
      </c>
      <c r="D53" s="16"/>
      <c r="F53" s="16"/>
    </row>
    <row r="54" spans="1:3" s="4" customFormat="1" ht="15">
      <c r="A54" s="5"/>
      <c r="B54" s="16"/>
      <c r="C54" s="16"/>
    </row>
    <row r="55" spans="1:3" s="4" customFormat="1" ht="18" customHeight="1">
      <c r="A55" s="5" t="s">
        <v>71</v>
      </c>
      <c r="C55" s="1"/>
    </row>
    <row r="56" spans="1:3" s="4" customFormat="1" ht="18.75" customHeight="1">
      <c r="A56" s="9" t="s">
        <v>10</v>
      </c>
      <c r="B56" s="9" t="s">
        <v>11</v>
      </c>
      <c r="C56" s="10" t="s">
        <v>12</v>
      </c>
    </row>
    <row r="57" spans="1:3" s="4" customFormat="1" ht="17.25" customHeight="1">
      <c r="A57" s="11" t="s">
        <v>13</v>
      </c>
      <c r="B57" s="11" t="s">
        <v>72</v>
      </c>
      <c r="C57" s="12">
        <v>0</v>
      </c>
    </row>
    <row r="58" spans="1:3" s="4" customFormat="1" ht="17.25" customHeight="1">
      <c r="A58" s="11" t="s">
        <v>15</v>
      </c>
      <c r="B58" s="11" t="s">
        <v>73</v>
      </c>
      <c r="C58" s="12">
        <v>0</v>
      </c>
    </row>
    <row r="59" spans="1:3" s="4" customFormat="1" ht="31.5" customHeight="1">
      <c r="A59" s="11" t="s">
        <v>17</v>
      </c>
      <c r="B59" s="11" t="s">
        <v>74</v>
      </c>
      <c r="C59" s="12">
        <f>741210</f>
        <v>741210</v>
      </c>
    </row>
    <row r="60" spans="1:3" s="4" customFormat="1" ht="30">
      <c r="A60" s="11" t="s">
        <v>19</v>
      </c>
      <c r="B60" s="11" t="s">
        <v>75</v>
      </c>
      <c r="C60" s="13">
        <f>150000</f>
        <v>150000</v>
      </c>
    </row>
    <row r="61" spans="1:3" s="4" customFormat="1" ht="16.5" customHeight="1">
      <c r="A61" s="11" t="s">
        <v>27</v>
      </c>
      <c r="B61" s="11" t="s">
        <v>76</v>
      </c>
      <c r="C61" s="12">
        <f>80736.99</f>
        <v>80736.99</v>
      </c>
    </row>
    <row r="62" spans="1:5" s="4" customFormat="1" ht="16.5" customHeight="1">
      <c r="A62" s="11"/>
      <c r="B62" s="11" t="s">
        <v>21</v>
      </c>
      <c r="C62" s="12">
        <f>SUM(C57:C61)</f>
        <v>971946.99</v>
      </c>
      <c r="E62" s="16"/>
    </row>
    <row r="63" spans="1:5" s="4" customFormat="1" ht="21" customHeight="1">
      <c r="A63" s="5"/>
      <c r="C63" s="1"/>
      <c r="E63" s="16"/>
    </row>
    <row r="64" spans="1:3" s="4" customFormat="1" ht="17.25" customHeight="1">
      <c r="A64" s="5" t="s">
        <v>77</v>
      </c>
      <c r="C64" s="1"/>
    </row>
    <row r="65" spans="1:3" s="4" customFormat="1" ht="18.75" customHeight="1">
      <c r="A65" s="9" t="s">
        <v>10</v>
      </c>
      <c r="B65" s="9" t="s">
        <v>11</v>
      </c>
      <c r="C65" s="10" t="s">
        <v>12</v>
      </c>
    </row>
    <row r="66" spans="1:3" s="4" customFormat="1" ht="16.5" customHeight="1">
      <c r="A66" s="11" t="s">
        <v>13</v>
      </c>
      <c r="B66" s="11" t="s">
        <v>78</v>
      </c>
      <c r="C66" s="12">
        <v>0</v>
      </c>
    </row>
    <row r="67" spans="1:3" s="4" customFormat="1" ht="16.5" customHeight="1">
      <c r="A67" s="11" t="s">
        <v>15</v>
      </c>
      <c r="B67" s="11" t="s">
        <v>79</v>
      </c>
      <c r="C67" s="12">
        <v>0</v>
      </c>
    </row>
    <row r="68" spans="1:3" s="4" customFormat="1" ht="16.5" customHeight="1">
      <c r="A68" s="11"/>
      <c r="B68" s="11" t="s">
        <v>21</v>
      </c>
      <c r="C68" s="12">
        <f>SUM(C66:C67)</f>
        <v>0</v>
      </c>
    </row>
    <row r="69" spans="1:3" s="4" customFormat="1" ht="21" customHeight="1">
      <c r="A69" s="5"/>
      <c r="C69" s="1"/>
    </row>
    <row r="70" spans="1:3" s="4" customFormat="1" ht="33.75" customHeight="1">
      <c r="A70" s="19" t="s">
        <v>80</v>
      </c>
      <c r="B70" s="19"/>
      <c r="C70" s="19"/>
    </row>
    <row r="71" spans="1:3" s="4" customFormat="1" ht="18.75" customHeight="1">
      <c r="A71" s="9" t="s">
        <v>10</v>
      </c>
      <c r="B71" s="9" t="s">
        <v>81</v>
      </c>
      <c r="C71" s="10" t="s">
        <v>12</v>
      </c>
    </row>
    <row r="72" spans="1:3" s="4" customFormat="1" ht="17.25" customHeight="1">
      <c r="A72" s="11" t="s">
        <v>13</v>
      </c>
      <c r="B72" s="11" t="s">
        <v>82</v>
      </c>
      <c r="C72" s="12">
        <f>52765373.69+13200000+487386+27536342.05+44686.88+17135.29</f>
        <v>94050923.91</v>
      </c>
    </row>
    <row r="73" spans="1:3" s="4" customFormat="1" ht="17.25" customHeight="1">
      <c r="A73" s="11" t="s">
        <v>15</v>
      </c>
      <c r="B73" s="11" t="s">
        <v>83</v>
      </c>
      <c r="C73" s="12">
        <f>6532207.75+508.9+2468131.62+9724997.84-460.5-397.22-18976.66-10353.22-0.04</f>
        <v>18695658.470000003</v>
      </c>
    </row>
    <row r="74" spans="1:3" s="4" customFormat="1" ht="17.25" customHeight="1">
      <c r="A74" s="11" t="s">
        <v>17</v>
      </c>
      <c r="B74" s="11" t="s">
        <v>84</v>
      </c>
      <c r="C74" s="13">
        <f>1200000+347256.67</f>
        <v>1547256.67</v>
      </c>
    </row>
    <row r="75" spans="1:4" s="4" customFormat="1" ht="17.25" customHeight="1">
      <c r="A75" s="11" t="s">
        <v>19</v>
      </c>
      <c r="B75" s="11" t="s">
        <v>85</v>
      </c>
      <c r="C75" s="12">
        <v>0</v>
      </c>
      <c r="D75" s="16"/>
    </row>
    <row r="76" spans="1:4" s="4" customFormat="1" ht="17.25" customHeight="1">
      <c r="A76" s="11"/>
      <c r="B76" s="11" t="s">
        <v>21</v>
      </c>
      <c r="C76" s="12">
        <f>SUM(C72:C75)</f>
        <v>114293839.05</v>
      </c>
      <c r="D76" s="16"/>
    </row>
    <row r="77" spans="1:3" s="4" customFormat="1" ht="21" customHeight="1">
      <c r="A77" s="5"/>
      <c r="C77" s="1"/>
    </row>
    <row r="78" spans="1:4" s="4" customFormat="1" ht="18" customHeight="1">
      <c r="A78" s="5" t="s">
        <v>86</v>
      </c>
      <c r="C78" s="1"/>
      <c r="D78" s="16"/>
    </row>
    <row r="79" spans="1:3" s="4" customFormat="1" ht="18.75" customHeight="1">
      <c r="A79" s="9" t="s">
        <v>10</v>
      </c>
      <c r="B79" s="9" t="s">
        <v>87</v>
      </c>
      <c r="C79" s="10" t="s">
        <v>12</v>
      </c>
    </row>
    <row r="80" spans="1:3" s="4" customFormat="1" ht="16.5" customHeight="1">
      <c r="A80" s="11" t="s">
        <v>13</v>
      </c>
      <c r="B80" s="11" t="s">
        <v>88</v>
      </c>
      <c r="C80" s="12">
        <v>0</v>
      </c>
    </row>
    <row r="81" spans="1:4" s="4" customFormat="1" ht="16.5" customHeight="1">
      <c r="A81" s="11" t="s">
        <v>15</v>
      </c>
      <c r="B81" s="11" t="s">
        <v>89</v>
      </c>
      <c r="C81" s="12">
        <f>2242169.66-25200.35+1792</f>
        <v>2218761.31</v>
      </c>
      <c r="D81" s="16"/>
    </row>
    <row r="82" spans="1:3" s="4" customFormat="1" ht="16.5" customHeight="1">
      <c r="A82" s="11" t="s">
        <v>17</v>
      </c>
      <c r="B82" s="11" t="s">
        <v>90</v>
      </c>
      <c r="C82" s="12">
        <f>10325.53-5.53</f>
        <v>10320</v>
      </c>
    </row>
    <row r="83" spans="1:3" s="4" customFormat="1" ht="16.5" customHeight="1">
      <c r="A83" s="11" t="s">
        <v>19</v>
      </c>
      <c r="B83" s="11" t="s">
        <v>91</v>
      </c>
      <c r="C83" s="12">
        <f>21898.3+40350.48+4259.91+347+40788.41-2004.39-171.38-5.55-347-11.06</f>
        <v>105104.72</v>
      </c>
    </row>
    <row r="84" spans="1:3" s="4" customFormat="1" ht="16.5" customHeight="1">
      <c r="A84" s="11"/>
      <c r="B84" s="11" t="s">
        <v>21</v>
      </c>
      <c r="C84" s="12">
        <f>SUM(C80:C83)</f>
        <v>2334186.0300000003</v>
      </c>
    </row>
    <row r="85" ht="12.75">
      <c r="A85" s="2" t="s">
        <v>92</v>
      </c>
    </row>
    <row r="86" ht="12.75">
      <c r="A86" s="17" t="s">
        <v>93</v>
      </c>
    </row>
    <row r="87" spans="1:3" ht="12" customHeight="1">
      <c r="A87" s="20" t="s">
        <v>94</v>
      </c>
      <c r="B87" s="20"/>
      <c r="C87" s="20"/>
    </row>
    <row r="88" spans="1:3" s="18" customFormat="1" ht="24.75" customHeight="1">
      <c r="A88" s="21" t="s">
        <v>95</v>
      </c>
      <c r="B88" s="21"/>
      <c r="C88" s="21"/>
    </row>
    <row r="89" spans="1:3" ht="26.25" customHeight="1">
      <c r="A89" s="22" t="s">
        <v>96</v>
      </c>
      <c r="B89" s="22"/>
      <c r="C89" s="22"/>
    </row>
  </sheetData>
  <sheetProtection selectLockedCells="1" selectUnlockedCells="1"/>
  <mergeCells count="4">
    <mergeCell ref="A70:C70"/>
    <mergeCell ref="A87:C87"/>
    <mergeCell ref="A88:C88"/>
    <mergeCell ref="A89:C89"/>
  </mergeCells>
  <printOptions horizontalCentered="1"/>
  <pageMargins left="0.7479166666666667" right="0.4722222222222222" top="0.5118055555555555" bottom="0.4722222222222222" header="0.5118055555555555" footer="0.5118055555555555"/>
  <pageSetup horizontalDpi="300" verticalDpi="300" orientation="portrait" paperSize="9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TRT15</cp:lastModifiedBy>
  <cp:lastPrinted>2015-01-14T14:02:05Z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